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Инструкция" sheetId="1" state="visible" r:id="rId3"/>
    <sheet name="Калькулятор" sheetId="2" state="visible" r:id="rId4"/>
    <sheet name="Пример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<sst xmlns="http://schemas.openxmlformats.org/spreadsheetml/2006/main" count="274" uniqueCount="142">
  <si>
    <t xml:space="preserve">Калькулятор экономики автоматизации страховых процессов</t>
  </si>
  <si>
    <t xml:space="preserve">Версия 1.1 (с дисконтированием). © Анна Муковозова, 2026. datadrivenmanagement</t>
  </si>
  <si>
    <t xml:space="preserve">Зачем этот калькулятор</t>
  </si>
  <si>
    <t xml:space="preserve">Помогает руководителю функции страховой компании ответить на вопросы перед защитой проекта автоматизации:</t>
  </si>
  <si>
    <t xml:space="preserve">    1. Сколько максимум можно сэкономить, если автоматизация сработает.</t>
  </si>
  <si>
    <t xml:space="preserve">    2. Когда проект окупится — в обычных деньгах и в приведённых к сегодняшнему дню.</t>
  </si>
  <si>
    <t xml:space="preserve">    3. Какой потолок разумного бюджета на проект — выше этой суммы он не окупится.</t>
  </si>
  <si>
    <t xml:space="preserve">Калькулятор НЕ обещает прибыль. Он даёт верхнюю оценку выгоды и нижнюю оценку безубыточного бюджета.</t>
  </si>
  <si>
    <t xml:space="preserve">Как пользоваться</t>
  </si>
  <si>
    <t xml:space="preserve">    1. Перейдите на лист «Калькулятор».</t>
  </si>
  <si>
    <t xml:space="preserve">    2. Заполните ячейки с синим текстом на голубом фоне — это поля ввода.</t>
  </si>
  <si>
    <t xml:space="preserve">    3. Чёрные ячейки заполнятся автоматически — это расчёты.</t>
  </si>
  <si>
    <t xml:space="preserve">    4. В блоке «Парето-фильтр» проверьте флаги. Жёлтый — повод задуматься.</t>
  </si>
  <si>
    <t xml:space="preserve">    5. На листе «Пример» — заполненный кейс для ориентира.</t>
  </si>
  <si>
    <t xml:space="preserve">Про дисконтирование (важно)</t>
  </si>
  <si>
    <t xml:space="preserve">Деньги, сэкономленные через два-три года, стоят меньше, чем деньги сегодня. Чтобы сравнивать корректно, будущую выгоду приводят к сегодняшнему дню по ставке дисконтирования. При высокой ключевой ставке ЦБ это влияет на картину существенно, поэтому в калькуляторе два показателя окупаемости: простой и дисконтированный.</t>
  </si>
  <si>
    <t xml:space="preserve">Ставку дисконтирования вводите в блоке 3. Ориентир: ключевая ставка ЦБ плюс премия за риск 2–5%, либо стоимость капитала вашей компании (её знает финансовая служба). По умолчанию стоит 16%. Поставите 0 — получите расчёт без дисконтирования.</t>
  </si>
  <si>
    <t xml:space="preserve">Что калькулятор не учитывает</t>
  </si>
  <si>
    <t xml:space="preserve">    • Косвенные выгоды (репутация, скорость, удовлетворённость клиента). В деньгах честно не считаются — упоминайте отдельно.</t>
  </si>
  <si>
    <t xml:space="preserve">    • IRR (внутреннюю норму доходности) и помесячные/поквартальные потоки. Используется годовое дисконтирование с одной ставкой — этого достаточно для решения о проекте.</t>
  </si>
  <si>
    <t xml:space="preserve">    • Изменение объёма процесса со временем. Расчёт ведётся при постоянном объёме.</t>
  </si>
  <si>
    <t xml:space="preserve">    • Налоги и амортизацию. Это калькулятор для защиты бюджета, не финмодель для бухгалтерии.</t>
  </si>
  <si>
    <t xml:space="preserve">Цветовая разметка</t>
  </si>
  <si>
    <t xml:space="preserve">    Синий текст на голубом фоне — ваш ввод</t>
  </si>
  <si>
    <t xml:space="preserve">    Чёрный текст — формула, рассчитывается автоматически</t>
  </si>
  <si>
    <t xml:space="preserve">    Зелёный фон — итоговые цифры</t>
  </si>
  <si>
    <t xml:space="preserve">    Жёлтый фон — внимание: предположение или предупреждение</t>
  </si>
  <si>
    <t xml:space="preserve">    Серый блок справа на листе — техническая таблица потоков, можно не трогать</t>
  </si>
  <si>
    <t xml:space="preserve">Методическая опора</t>
  </si>
  <si>
    <t xml:space="preserve">Калькулятор построен на методологии курса «Автоматизация и AI в страховых процессах: руководитель принимает решение». Три сквозных принципа:</t>
  </si>
  <si>
    <t xml:space="preserve">    1. Три ключевых ограничения AI в страховых: облачные зарубежные LLM практически недоступны, локальные слабее, ML требует разметки (30–50% бюджета).</t>
  </si>
  <si>
    <t xml:space="preserve">    2. Лестница нормализации грязных данных: fuzzy matching → ML-классификатор → локальная LLM → потом RPA. Голый RPA на грязных данных = лавина ошибок.</t>
  </si>
  <si>
    <t xml:space="preserve">    3. Принцип Парето: часть процессов НЕ нужно автоматизировать (малый объём, много исключений, нестабильные данные, высокая цена ошибки).</t>
  </si>
  <si>
    <t xml:space="preserve">Раскрытие терминов</t>
  </si>
  <si>
    <t xml:space="preserve">    RPA — программная роботизация (повторяющиеся действия по фиксированному сценарию)</t>
  </si>
  <si>
    <t xml:space="preserve">    ML — машинное обучение (модели, обучаемые на размеченных данных)</t>
  </si>
  <si>
    <t xml:space="preserve">    LLM — большая языковая модель (ChatGPT, Claude, YandexGPT, GigaChat)</t>
  </si>
  <si>
    <t xml:space="preserve">    ФОТ — фонд оплаты труда</t>
  </si>
  <si>
    <t xml:space="preserve">    P&amp;L — отчёт о прибылях и убытках (Profit and Loss)</t>
  </si>
  <si>
    <t xml:space="preserve">    NPV — чистая приведённая стоимость (Net Present Value): сколько проект стоит в сегодняшних деньгах с учётом всех затрат</t>
  </si>
  <si>
    <t xml:space="preserve">    Ставка дисконтирования — процент, по которому будущие деньги приводятся к сегодняшнему дню</t>
  </si>
  <si>
    <t xml:space="preserve">    Core-система — основная учётная система страховой (полисы, договоры, выплаты)</t>
  </si>
  <si>
    <t xml:space="preserve">P&amp;L-калькулятор автоматизации</t>
  </si>
  <si>
    <t xml:space="preserve">Заполните синие ячейки. Чёрные посчитаются автоматически.</t>
  </si>
  <si>
    <t xml:space="preserve">1. Объём и трудозатраты процесса</t>
  </si>
  <si>
    <t xml:space="preserve">Название процесса</t>
  </si>
  <si>
    <t xml:space="preserve">Для отчёта. Свободный текст.</t>
  </si>
  <si>
    <t xml:space="preserve">Количество операций в месяц</t>
  </si>
  <si>
    <t xml:space="preserve">опер./мес</t>
  </si>
  <si>
    <t xml:space="preserve">Среднемесячный объём.</t>
  </si>
  <si>
    <t xml:space="preserve">Среднее время на одну операцию</t>
  </si>
  <si>
    <t xml:space="preserve">минут</t>
  </si>
  <si>
    <t xml:space="preserve">Включая проверки, сверки, переключения.</t>
  </si>
  <si>
    <t xml:space="preserve">Стоимость часа сотрудника (с налогами)</t>
  </si>
  <si>
    <t xml:space="preserve">₽/час</t>
  </si>
  <si>
    <t xml:space="preserve">Подсказка: оклад × 1.5 / 160. Множитель 1.5 — налоги и накладные, 160 — рабочих часов в месяц.</t>
  </si>
  <si>
    <t xml:space="preserve">Доля операций, которую можно автоматизировать</t>
  </si>
  <si>
    <t xml:space="preserve">%</t>
  </si>
  <si>
    <t xml:space="preserve">Реалистично 30–70%. 100% в страховых почти не бывает: остаются исключения для ручного разбора.</t>
  </si>
  <si>
    <t xml:space="preserve">2. Прямые потери от ошибок (опционально)</t>
  </si>
  <si>
    <t xml:space="preserve">Годовые прямые потери от ошибок в процессе</t>
  </si>
  <si>
    <t xml:space="preserve">₽/год</t>
  </si>
  <si>
    <t xml:space="preserve">Неверные выплаты, штрафы регулятора, упущенная выручка от ложных отказов. Не оценено — оставьте 0.</t>
  </si>
  <si>
    <t xml:space="preserve">Ожидаемое сокращение ошибок при автоматизации</t>
  </si>
  <si>
    <t xml:space="preserve">Реалистично 20–40%. 60%+ — оптимизм, требует обоснования.</t>
  </si>
  <si>
    <t xml:space="preserve">3. Бюджет проекта</t>
  </si>
  <si>
    <t xml:space="preserve">Класс инструмента</t>
  </si>
  <si>
    <t xml:space="preserve">RPA / ML / LLM / Гибрид. Для самопроверки и части флагов.</t>
  </si>
  <si>
    <t xml:space="preserve">Разработка (one-off)</t>
  </si>
  <si>
    <t xml:space="preserve">₽</t>
  </si>
  <si>
    <t xml:space="preserve">Разовая стоимость: команда, тестирование, приёмка.</t>
  </si>
  <si>
    <t xml:space="preserve">Разметка данных (one-off, только для ML)</t>
  </si>
  <si>
    <t xml:space="preserve">Если ML — обычно 30–50% бюджета. Если RPA/LLM без обучения — 0.</t>
  </si>
  <si>
    <t xml:space="preserve">Интеграция с core-системой (one-off)</t>
  </si>
  <si>
    <t xml:space="preserve">Часто недооценивают. Реалистично — от 30% стоимости разработки.</t>
  </si>
  <si>
    <t xml:space="preserve">Годовые лицензии / инфраструктура</t>
  </si>
  <si>
    <t xml:space="preserve">Платформа RPA, облачные ресурсы, лицензии LLM-провайдера.</t>
  </si>
  <si>
    <t xml:space="preserve">Годовая поддержка</t>
  </si>
  <si>
    <t xml:space="preserve">Обычно 15–25% от стоимости разработки в год.</t>
  </si>
  <si>
    <t xml:space="preserve">Ставка дисконтирования</t>
  </si>
  <si>
    <t xml:space="preserve">% годовых</t>
  </si>
  <si>
    <t xml:space="preserve">Ключевая ставка ЦБ (на май 2026 — 14,5%) + премия за риск 2–5%, либо стоимость капитала компании. По умолчанию 16%. 0 — без дисконтирования.</t>
  </si>
  <si>
    <t xml:space="preserve">4. Расчёт: доходная и расходная часть</t>
  </si>
  <si>
    <t xml:space="preserve">Доходная часть (годовая)</t>
  </si>
  <si>
    <t xml:space="preserve">Экономия ФОТ в год</t>
  </si>
  <si>
    <t xml:space="preserve">Объём × 12 мес × (мин / 60) × ставка/час × доля автоматизации</t>
  </si>
  <si>
    <t xml:space="preserve">Экономия от снижения ошибок</t>
  </si>
  <si>
    <t xml:space="preserve">Годовые потери × % сокращения</t>
  </si>
  <si>
    <t xml:space="preserve">Совокупная годовая выгода</t>
  </si>
  <si>
    <t xml:space="preserve">Расходная часть</t>
  </si>
  <si>
    <t xml:space="preserve">Разовые затраты (год 1)</t>
  </si>
  <si>
    <t xml:space="preserve">Разработка + Разметка + Интеграция</t>
  </si>
  <si>
    <t xml:space="preserve">Постоянные затраты в год</t>
  </si>
  <si>
    <t xml:space="preserve">Лицензии + Поддержка</t>
  </si>
  <si>
    <t xml:space="preserve">Совокупные затраты за год 1</t>
  </si>
  <si>
    <t xml:space="preserve">Совокупные затраты за 3 года</t>
  </si>
  <si>
    <t xml:space="preserve">5. Итоги для защиты проекта</t>
  </si>
  <si>
    <t xml:space="preserve">Технический расчёт дисконтирования (можно не трогать)</t>
  </si>
  <si>
    <t xml:space="preserve">Простой расчёт (без дисконтирования)</t>
  </si>
  <si>
    <t xml:space="preserve">Год</t>
  </si>
  <si>
    <t xml:space="preserve">Поток, ₽</t>
  </si>
  <si>
    <t xml:space="preserve">Дисконт-
фактор</t>
  </si>
  <si>
    <t xml:space="preserve">Дисконт.
поток, ₽</t>
  </si>
  <si>
    <t xml:space="preserve">Накопл.
диск., ₽</t>
  </si>
  <si>
    <t xml:space="preserve">Чистая годовая выгода (год 1)</t>
  </si>
  <si>
    <t xml:space="preserve">Выгода − затраты года 1. Минус — год 1 убыточен из-за разовых затрат, это нормально.</t>
  </si>
  <si>
    <t xml:space="preserve">Чистая годовая выгода (со 2-го года)</t>
  </si>
  <si>
    <t xml:space="preserve">Выгода − постоянные затраты. Устойчивая годовая чистая выгода.</t>
  </si>
  <si>
    <t xml:space="preserve">Простой срок окупаемости</t>
  </si>
  <si>
    <t xml:space="preserve">Разовые затраты / устойчивая чистая годовая выгода. Без учёта стоимости денег во времени.</t>
  </si>
  <si>
    <t xml:space="preserve">Потолок разумного бюджета на проект</t>
  </si>
  <si>
    <t xml:space="preserve">Двухлетняя устойчивая выгода. Выше неё разовые затраты не окупятся за 2 года.</t>
  </si>
  <si>
    <t xml:space="preserve">Совокупный эффект за 3 года (без диск.)</t>
  </si>
  <si>
    <t xml:space="preserve">Выгода × 3 − все затраты за 3 года.</t>
  </si>
  <si>
    <t xml:space="preserve">С учётом дисконтирования (ставка из ячейки C23)</t>
  </si>
  <si>
    <t xml:space="preserve">NPV проекта за 3 года</t>
  </si>
  <si>
    <t xml:space="preserve">Чистая приведённая стоимость. Всё приведено к сегодняшним деньгам. Положительная — проект создаёт ценность.</t>
  </si>
  <si>
    <t xml:space="preserve">Дисконтированный срок окупаемости</t>
  </si>
  <si>
    <t xml:space="preserve">Окупаемость с учётом стоимости денег во времени. Всегда дольше простой.</t>
  </si>
  <si>
    <t xml:space="preserve">6. Парето-фильтр: флаги</t>
  </si>
  <si>
    <t xml:space="preserve">Условие</t>
  </si>
  <si>
    <t xml:space="preserve">Статус</t>
  </si>
  <si>
    <t xml:space="preserve">Что делать</t>
  </si>
  <si>
    <t xml:space="preserve">Год 0 — вложения, годы 1–3 — чистая годовая выгода</t>
  </si>
  <si>
    <t xml:space="preserve">Малый объём (экономия ФОТ &lt; 1 млн ₽/год)</t>
  </si>
  <si>
    <t xml:space="preserve">Даже идеальная автоматизация не оправдает затрат. Рассмотрите процессы большего объёма.</t>
  </si>
  <si>
    <t xml:space="preserve">Простая окупаемость &gt; 3 лет</t>
  </si>
  <si>
    <t xml:space="preserve">Совет не утвердит. Снижайте бюджет или отказывайтесь.</t>
  </si>
  <si>
    <t xml:space="preserve">Дисконтированная окупаемость &gt; 3 лет</t>
  </si>
  <si>
    <t xml:space="preserve">С учётом стоимости денег проект не окупается за 3 года. Финдиректор это увидит сразу.</t>
  </si>
  <si>
    <t xml:space="preserve">Доля разметки &gt; 50% разработки (только ML)</t>
  </si>
  <si>
    <t xml:space="preserve">Разметка не должна доминировать. Перепроверьте оценку или класс инструмента.</t>
  </si>
  <si>
    <t xml:space="preserve">Доля автоматизации &gt; 80%</t>
  </si>
  <si>
    <t xml:space="preserve">80%+ в страховых процессах — редкость. Много исключений или нестабильные данные — оценка завышена.</t>
  </si>
  <si>
    <t xml:space="preserve">Интеграция &lt; 20% разработки</t>
  </si>
  <si>
    <t xml:space="preserve">Интеграцию с core-системой обычно недооценивают. Уточните у IT.</t>
  </si>
  <si>
    <t xml:space="preserve">NPV = накопленный дисконтированный поток за год 3 (ячейка L54).</t>
  </si>
  <si>
    <t xml:space="preserve">Ставка часа выше 2000 ₽</t>
  </si>
  <si>
    <t xml:space="preserve">Высокая ставка обычно у руководящих позиций, которых на массовых операциях не бывает.</t>
  </si>
  <si>
    <t xml:space="preserve">© Анна Муковозова, 2026. Все права защищены. Канал: @datadrivenmanagement</t>
  </si>
  <si>
    <t xml:space="preserve">Пример: обработка справок об инвалидности</t>
  </si>
  <si>
    <t xml:space="preserve">ML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</si>
</sst>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;[RED]\(#,##0\);\-"/>
    <numFmt numFmtId="166" formatCode="#,##0&quot; ₽&quot;;[RED]\(#,##0&quot; ₽)&quot;;\-"/>
    <numFmt numFmtId="167" formatCode="0%;[RED]\(0%\);\-"/>
    <numFmt numFmtId="168" formatCode="0.0&quot; лет&quot;;[RED]\(0.0&quot; лет)&quot;;\-"/>
    <numFmt numFmtId="169" formatCode="0.000"/>
  </numFmts>
  <fonts count="2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1F3864"/>
      <name val="Arial"/>
      <family val="0"/>
      <charset val="1"/>
    </font>
    <font>
      <i val="true"/>
      <sz val="10"/>
      <color rgb="FF595959"/>
      <name val="Arial"/>
      <family val="0"/>
      <charset val="1"/>
    </font>
    <font>
      <sz val="10"/>
      <name val="Arial"/>
      <family val="0"/>
      <charset val="1"/>
    </font>
    <font>
      <b val="true"/>
      <sz val="13"/>
      <color rgb="FF1F3864"/>
      <name val="Arial"/>
      <family val="0"/>
      <charset val="1"/>
    </font>
    <font>
      <b val="true"/>
      <sz val="11"/>
      <color rgb="FFC00000"/>
      <name val="Arial"/>
      <family val="0"/>
      <charset val="1"/>
    </font>
    <font>
      <b val="true"/>
      <sz val="16"/>
      <color rgb="FF1F3864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i val="true"/>
      <sz val="9"/>
      <color rgb="FF595959"/>
      <name val="Arial"/>
      <family val="0"/>
      <charset val="1"/>
    </font>
    <font>
      <b val="true"/>
      <sz val="11"/>
      <color rgb="FF1F3864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b val="true"/>
      <sz val="9"/>
      <color rgb="FF595959"/>
      <name val="Arial"/>
      <family val="0"/>
      <charset val="1"/>
    </font>
    <font>
      <i val="true"/>
      <sz val="8"/>
      <color rgb="FFA6A6A6"/>
      <name val="Arial"/>
      <family val="0"/>
      <charset val="1"/>
    </font>
    <font>
      <sz val="9"/>
      <color rgb="FF808080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1F3864"/>
        <bgColor rgb="FF333399"/>
      </patternFill>
    </fill>
    <fill>
      <patternFill patternType="solid">
        <fgColor rgb="FFDEEBF7"/>
        <bgColor rgb="FFD9E1F2"/>
      </patternFill>
    </fill>
    <fill>
      <patternFill patternType="solid">
        <fgColor rgb="FFD9E1F2"/>
        <bgColor rgb="FFDEEBF7"/>
      </patternFill>
    </fill>
    <fill>
      <patternFill patternType="solid">
        <fgColor rgb="FFE2EFDA"/>
        <bgColor rgb="FFDEEBF7"/>
      </patternFill>
    </fill>
    <fill>
      <patternFill patternType="solid">
        <fgColor rgb="FFF2F2F2"/>
        <bgColor rgb="FFE2EFDA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11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1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16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6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4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9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9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ont>
        <name val="Arial"/>
        <charset val="1"/>
        <family val="0"/>
        <b val="1"/>
        <color rgb="FF9C5700"/>
        <sz val="10"/>
      </font>
      <fill>
        <patternFill>
          <bgColor rgb="FFFFF2CC"/>
        </patternFill>
      </fill>
    </dxf>
    <dxf>
      <font>
        <name val="Arial"/>
        <charset val="1"/>
        <family val="0"/>
        <b val="1"/>
        <color rgb="FF375623"/>
        <sz val="10"/>
      </font>
      <fill>
        <patternFill>
          <bgColor rgb="FFE2EFDA"/>
        </patternFill>
      </fill>
    </dxf>
  </dxf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DEEBF7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E2EF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5959"/>
      <rgbColor rgb="FFA6A6A6"/>
      <rgbColor rgb="FF1F3864"/>
      <rgbColor rgb="FF339966"/>
      <rgbColor rgb="FF003300"/>
      <rgbColor rgb="FF333300"/>
      <rgbColor rgb="FF9C5700"/>
      <rgbColor rgb="FF993366"/>
      <rgbColor rgb="FF333399"/>
      <rgbColor rgb="FF37562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B5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105"/>
  </cols>
  <sheetData>
    <row r="2" customFormat="false" ht="27.75" hidden="false" customHeight="true" outlineLevel="0" collapsed="false">
      <c r="B2" s="1" t="s">
        <v>0</v>
      </c>
    </row>
    <row r="3" customFormat="false" ht="15" hidden="false" customHeight="false" outlineLevel="0" collapsed="false">
      <c r="B3" s="2" t="s">
        <v>1</v>
      </c>
    </row>
    <row r="4" customFormat="false" ht="15" hidden="false" customHeight="false" outlineLevel="0" collapsed="false">
      <c r="B4" s="3"/>
    </row>
    <row r="5" customFormat="false" ht="21.75" hidden="false" customHeight="true" outlineLevel="0" collapsed="false">
      <c r="B5" s="4" t="s">
        <v>2</v>
      </c>
    </row>
    <row r="6" customFormat="false" ht="45.75" hidden="false" customHeight="true" outlineLevel="0" collapsed="false">
      <c r="B6" s="3" t="s">
        <v>3</v>
      </c>
    </row>
    <row r="7" customFormat="false" ht="19.5" hidden="false" customHeight="true" outlineLevel="0" collapsed="false">
      <c r="B7" s="3" t="s">
        <v>4</v>
      </c>
    </row>
    <row r="8" customFormat="false" ht="19.5" hidden="false" customHeight="true" outlineLevel="0" collapsed="false">
      <c r="B8" s="3" t="s">
        <v>5</v>
      </c>
    </row>
    <row r="9" customFormat="false" ht="19.5" hidden="false" customHeight="true" outlineLevel="0" collapsed="false">
      <c r="B9" s="3" t="s">
        <v>6</v>
      </c>
    </row>
    <row r="10" customFormat="false" ht="30" hidden="false" customHeight="true" outlineLevel="0" collapsed="false">
      <c r="B10" s="5" t="s">
        <v>7</v>
      </c>
    </row>
    <row r="11" customFormat="false" ht="15" hidden="false" customHeight="false" outlineLevel="0" collapsed="false">
      <c r="B11" s="3"/>
    </row>
    <row r="12" customFormat="false" ht="21.75" hidden="false" customHeight="true" outlineLevel="0" collapsed="false">
      <c r="B12" s="4" t="s">
        <v>8</v>
      </c>
    </row>
    <row r="13" customFormat="false" ht="19.5" hidden="false" customHeight="true" outlineLevel="0" collapsed="false">
      <c r="B13" s="3" t="s">
        <v>9</v>
      </c>
    </row>
    <row r="14" customFormat="false" ht="19.5" hidden="false" customHeight="true" outlineLevel="0" collapsed="false">
      <c r="B14" s="3" t="s">
        <v>10</v>
      </c>
    </row>
    <row r="15" customFormat="false" ht="19.5" hidden="false" customHeight="true" outlineLevel="0" collapsed="false">
      <c r="B15" s="3" t="s">
        <v>11</v>
      </c>
    </row>
    <row r="16" customFormat="false" ht="19.5" hidden="false" customHeight="true" outlineLevel="0" collapsed="false">
      <c r="B16" s="3" t="s">
        <v>12</v>
      </c>
    </row>
    <row r="17" customFormat="false" ht="19.5" hidden="false" customHeight="true" outlineLevel="0" collapsed="false">
      <c r="B17" s="3" t="s">
        <v>13</v>
      </c>
    </row>
    <row r="18" customFormat="false" ht="15" hidden="false" customHeight="false" outlineLevel="0" collapsed="false">
      <c r="B18" s="3"/>
    </row>
    <row r="19" customFormat="false" ht="21.75" hidden="false" customHeight="true" outlineLevel="0" collapsed="false">
      <c r="B19" s="4" t="s">
        <v>14</v>
      </c>
    </row>
    <row r="20" customFormat="false" ht="45.75" hidden="false" customHeight="true" outlineLevel="0" collapsed="false">
      <c r="B20" s="3" t="s">
        <v>15</v>
      </c>
    </row>
    <row r="21" customFormat="false" ht="45.75" hidden="false" customHeight="true" outlineLevel="0" collapsed="false">
      <c r="B21" s="3" t="s">
        <v>16</v>
      </c>
    </row>
    <row r="22" customFormat="false" ht="15" hidden="false" customHeight="false" outlineLevel="0" collapsed="false">
      <c r="B22" s="3"/>
    </row>
    <row r="23" customFormat="false" ht="21.75" hidden="false" customHeight="true" outlineLevel="0" collapsed="false">
      <c r="B23" s="4" t="s">
        <v>17</v>
      </c>
    </row>
    <row r="24" customFormat="false" ht="45.75" hidden="false" customHeight="true" outlineLevel="0" collapsed="false">
      <c r="B24" s="3" t="s">
        <v>18</v>
      </c>
    </row>
    <row r="25" customFormat="false" ht="45.75" hidden="false" customHeight="true" outlineLevel="0" collapsed="false">
      <c r="B25" s="3" t="s">
        <v>19</v>
      </c>
    </row>
    <row r="26" customFormat="false" ht="19.5" hidden="false" customHeight="true" outlineLevel="0" collapsed="false">
      <c r="B26" s="3" t="s">
        <v>20</v>
      </c>
    </row>
    <row r="27" customFormat="false" ht="45.75" hidden="false" customHeight="true" outlineLevel="0" collapsed="false">
      <c r="B27" s="3" t="s">
        <v>21</v>
      </c>
    </row>
    <row r="28" customFormat="false" ht="15" hidden="false" customHeight="false" outlineLevel="0" collapsed="false">
      <c r="B28" s="3"/>
    </row>
    <row r="29" customFormat="false" ht="21.75" hidden="false" customHeight="true" outlineLevel="0" collapsed="false">
      <c r="B29" s="4" t="s">
        <v>22</v>
      </c>
    </row>
    <row r="30" customFormat="false" ht="19.5" hidden="false" customHeight="true" outlineLevel="0" collapsed="false">
      <c r="B30" s="3" t="s">
        <v>23</v>
      </c>
    </row>
    <row r="31" customFormat="false" ht="19.5" hidden="false" customHeight="true" outlineLevel="0" collapsed="false">
      <c r="B31" s="3" t="s">
        <v>24</v>
      </c>
    </row>
    <row r="32" customFormat="false" ht="19.5" hidden="false" customHeight="true" outlineLevel="0" collapsed="false">
      <c r="B32" s="3" t="s">
        <v>25</v>
      </c>
    </row>
    <row r="33" customFormat="false" ht="19.5" hidden="false" customHeight="true" outlineLevel="0" collapsed="false">
      <c r="B33" s="3" t="s">
        <v>26</v>
      </c>
    </row>
    <row r="34" customFormat="false" ht="19.5" hidden="false" customHeight="true" outlineLevel="0" collapsed="false">
      <c r="B34" s="3" t="s">
        <v>27</v>
      </c>
    </row>
    <row r="35" customFormat="false" ht="15" hidden="false" customHeight="false" outlineLevel="0" collapsed="false">
      <c r="B35" s="3"/>
    </row>
    <row r="36" customFormat="false" ht="21.75" hidden="false" customHeight="true" outlineLevel="0" collapsed="false">
      <c r="B36" s="4" t="s">
        <v>28</v>
      </c>
    </row>
    <row r="37" customFormat="false" ht="45.75" hidden="false" customHeight="true" outlineLevel="0" collapsed="false">
      <c r="B37" s="3" t="s">
        <v>29</v>
      </c>
    </row>
    <row r="38" customFormat="false" ht="45.75" hidden="false" customHeight="true" outlineLevel="0" collapsed="false">
      <c r="B38" s="3" t="s">
        <v>30</v>
      </c>
    </row>
    <row r="39" customFormat="false" ht="45.75" hidden="false" customHeight="true" outlineLevel="0" collapsed="false">
      <c r="B39" s="3" t="s">
        <v>31</v>
      </c>
    </row>
    <row r="40" customFormat="false" ht="45.75" hidden="false" customHeight="true" outlineLevel="0" collapsed="false">
      <c r="B40" s="3" t="s">
        <v>32</v>
      </c>
    </row>
    <row r="41" customFormat="false" ht="15" hidden="false" customHeight="false" outlineLevel="0" collapsed="false">
      <c r="B41" s="3"/>
    </row>
    <row r="42" customFormat="false" ht="21.75" hidden="false" customHeight="true" outlineLevel="0" collapsed="false">
      <c r="B42" s="4" t="s">
        <v>33</v>
      </c>
    </row>
    <row r="43" customFormat="false" ht="19.5" hidden="false" customHeight="true" outlineLevel="0" collapsed="false">
      <c r="B43" s="3" t="s">
        <v>34</v>
      </c>
    </row>
    <row r="44" customFormat="false" ht="19.5" hidden="false" customHeight="true" outlineLevel="0" collapsed="false">
      <c r="B44" s="3" t="s">
        <v>35</v>
      </c>
    </row>
    <row r="45" customFormat="false" ht="19.5" hidden="false" customHeight="true" outlineLevel="0" collapsed="false">
      <c r="B45" s="3" t="s">
        <v>36</v>
      </c>
    </row>
    <row r="46" customFormat="false" ht="19.5" hidden="false" customHeight="true" outlineLevel="0" collapsed="false">
      <c r="B46" s="3" t="s">
        <v>37</v>
      </c>
    </row>
    <row r="47" customFormat="false" ht="19.5" hidden="false" customHeight="true" outlineLevel="0" collapsed="false">
      <c r="B47" s="3" t="s">
        <v>38</v>
      </c>
    </row>
    <row r="48" customFormat="false" ht="45.75" hidden="false" customHeight="true" outlineLevel="0" collapsed="false">
      <c r="B48" s="3" t="s">
        <v>39</v>
      </c>
    </row>
    <row r="49" customFormat="false" ht="45.75" hidden="false" customHeight="true" outlineLevel="0" collapsed="false">
      <c r="B49" s="3" t="s">
        <v>40</v>
      </c>
    </row>
    <row r="50" customFormat="false" ht="19.5" hidden="false" customHeight="true" outlineLevel="0" collapsed="false">
      <c r="B50" s="3" t="s">
        <v>41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L5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48"/>
    <col collapsed="false" customWidth="true" hidden="false" outlineLevel="0" max="3" min="3" style="0" width="20"/>
    <col collapsed="false" customWidth="true" hidden="false" outlineLevel="0" max="4" min="4" style="0" width="14"/>
    <col collapsed="false" customWidth="true" hidden="false" outlineLevel="0" max="5" min="5" style="0" width="3"/>
    <col collapsed="false" customWidth="true" hidden="false" outlineLevel="0" max="6" min="6" style="0" width="66"/>
    <col collapsed="false" customWidth="true" hidden="false" outlineLevel="0" max="7" min="7" style="0" width="3"/>
    <col collapsed="false" customWidth="true" hidden="false" outlineLevel="0" max="8" min="8" style="0" width="7"/>
    <col collapsed="false" customWidth="true" hidden="false" outlineLevel="0" max="9" min="9" style="0" width="16"/>
    <col collapsed="false" customWidth="true" hidden="false" outlineLevel="0" max="10" min="10" style="0" width="14"/>
    <col collapsed="false" customWidth="true" hidden="false" outlineLevel="0" max="11" min="11" style="0" width="16"/>
    <col collapsed="false" customWidth="true" hidden="false" outlineLevel="0" max="12" min="12" style="0" width="18"/>
  </cols>
  <sheetData>
    <row r="2" customFormat="false" ht="25.5" hidden="false" customHeight="true" outlineLevel="0" collapsed="false">
      <c r="B2" s="6" t="s">
        <v>42</v>
      </c>
    </row>
    <row r="3" customFormat="false" ht="15" hidden="false" customHeight="false" outlineLevel="0" collapsed="false">
      <c r="B3" s="2" t="s">
        <v>43</v>
      </c>
    </row>
    <row r="5" customFormat="false" ht="21.75" hidden="false" customHeight="true" outlineLevel="0" collapsed="false">
      <c r="B5" s="7" t="s">
        <v>44</v>
      </c>
      <c r="C5" s="8"/>
      <c r="D5" s="8"/>
      <c r="E5" s="8"/>
      <c r="F5" s="8"/>
    </row>
    <row r="6" customFormat="false" ht="18" hidden="false" customHeight="true" outlineLevel="0" collapsed="false">
      <c r="B6" s="3" t="s">
        <v>45</v>
      </c>
      <c r="C6" s="9"/>
      <c r="D6" s="10"/>
      <c r="F6" s="10" t="s">
        <v>46</v>
      </c>
    </row>
    <row r="7" customFormat="false" ht="18" hidden="false" customHeight="true" outlineLevel="0" collapsed="false">
      <c r="B7" s="3" t="s">
        <v>47</v>
      </c>
      <c r="C7" s="11" t="n">
        <v>0</v>
      </c>
      <c r="D7" s="10" t="s">
        <v>48</v>
      </c>
      <c r="F7" s="10" t="s">
        <v>49</v>
      </c>
    </row>
    <row r="8" customFormat="false" ht="18" hidden="false" customHeight="true" outlineLevel="0" collapsed="false">
      <c r="B8" s="3" t="s">
        <v>50</v>
      </c>
      <c r="C8" s="11" t="n">
        <v>0</v>
      </c>
      <c r="D8" s="10" t="s">
        <v>51</v>
      </c>
      <c r="F8" s="10" t="s">
        <v>52</v>
      </c>
    </row>
    <row r="9" customFormat="false" ht="18" hidden="false" customHeight="true" outlineLevel="0" collapsed="false">
      <c r="B9" s="3" t="s">
        <v>53</v>
      </c>
      <c r="C9" s="12" t="n">
        <v>0</v>
      </c>
      <c r="D9" s="10" t="s">
        <v>54</v>
      </c>
      <c r="F9" s="10" t="s">
        <v>55</v>
      </c>
    </row>
    <row r="10" customFormat="false" ht="18" hidden="false" customHeight="true" outlineLevel="0" collapsed="false">
      <c r="B10" s="3" t="s">
        <v>56</v>
      </c>
      <c r="C10" s="13" t="n">
        <v>0</v>
      </c>
      <c r="D10" s="10" t="s">
        <v>57</v>
      </c>
      <c r="F10" s="10" t="s">
        <v>58</v>
      </c>
    </row>
    <row r="12" customFormat="false" ht="21.75" hidden="false" customHeight="true" outlineLevel="0" collapsed="false">
      <c r="B12" s="7" t="s">
        <v>59</v>
      </c>
      <c r="C12" s="8"/>
      <c r="D12" s="8"/>
      <c r="E12" s="8"/>
      <c r="F12" s="8"/>
    </row>
    <row r="13" customFormat="false" ht="18" hidden="false" customHeight="true" outlineLevel="0" collapsed="false">
      <c r="B13" s="3" t="s">
        <v>60</v>
      </c>
      <c r="C13" s="12" t="n">
        <v>0</v>
      </c>
      <c r="D13" s="10" t="s">
        <v>61</v>
      </c>
      <c r="F13" s="10" t="s">
        <v>62</v>
      </c>
    </row>
    <row r="14" customFormat="false" ht="18" hidden="false" customHeight="true" outlineLevel="0" collapsed="false">
      <c r="B14" s="3" t="s">
        <v>63</v>
      </c>
      <c r="C14" s="13" t="n">
        <v>0</v>
      </c>
      <c r="D14" s="10" t="s">
        <v>57</v>
      </c>
      <c r="F14" s="10" t="s">
        <v>64</v>
      </c>
    </row>
    <row r="16" customFormat="false" ht="21.75" hidden="false" customHeight="true" outlineLevel="0" collapsed="false">
      <c r="B16" s="7" t="s">
        <v>65</v>
      </c>
      <c r="C16" s="8"/>
      <c r="D16" s="8"/>
      <c r="E16" s="8"/>
      <c r="F16" s="8"/>
    </row>
    <row r="17" customFormat="false" ht="18" hidden="false" customHeight="true" outlineLevel="0" collapsed="false">
      <c r="B17" s="3" t="s">
        <v>66</v>
      </c>
      <c r="C17" s="9"/>
      <c r="D17" s="10"/>
      <c r="F17" s="10" t="s">
        <v>67</v>
      </c>
    </row>
    <row r="18" customFormat="false" ht="18" hidden="false" customHeight="true" outlineLevel="0" collapsed="false">
      <c r="B18" s="3" t="s">
        <v>68</v>
      </c>
      <c r="C18" s="12" t="n">
        <v>0</v>
      </c>
      <c r="D18" s="10" t="s">
        <v>69</v>
      </c>
      <c r="F18" s="10" t="s">
        <v>70</v>
      </c>
    </row>
    <row r="19" customFormat="false" ht="18" hidden="false" customHeight="true" outlineLevel="0" collapsed="false">
      <c r="B19" s="3" t="s">
        <v>71</v>
      </c>
      <c r="C19" s="12" t="n">
        <v>0</v>
      </c>
      <c r="D19" s="10" t="s">
        <v>69</v>
      </c>
      <c r="F19" s="10" t="s">
        <v>72</v>
      </c>
    </row>
    <row r="20" customFormat="false" ht="18" hidden="false" customHeight="true" outlineLevel="0" collapsed="false">
      <c r="B20" s="3" t="s">
        <v>73</v>
      </c>
      <c r="C20" s="12" t="n">
        <v>0</v>
      </c>
      <c r="D20" s="10" t="s">
        <v>69</v>
      </c>
      <c r="F20" s="10" t="s">
        <v>74</v>
      </c>
    </row>
    <row r="21" customFormat="false" ht="18" hidden="false" customHeight="true" outlineLevel="0" collapsed="false">
      <c r="B21" s="3" t="s">
        <v>75</v>
      </c>
      <c r="C21" s="12" t="n">
        <v>0</v>
      </c>
      <c r="D21" s="10" t="s">
        <v>61</v>
      </c>
      <c r="F21" s="10" t="s">
        <v>76</v>
      </c>
    </row>
    <row r="22" customFormat="false" ht="18" hidden="false" customHeight="true" outlineLevel="0" collapsed="false">
      <c r="B22" s="3" t="s">
        <v>77</v>
      </c>
      <c r="C22" s="12" t="n">
        <v>0</v>
      </c>
      <c r="D22" s="10" t="s">
        <v>61</v>
      </c>
      <c r="F22" s="10" t="s">
        <v>78</v>
      </c>
    </row>
    <row r="23" customFormat="false" ht="18" hidden="false" customHeight="true" outlineLevel="0" collapsed="false">
      <c r="B23" s="3" t="s">
        <v>79</v>
      </c>
      <c r="C23" s="13" t="n">
        <v>0.16</v>
      </c>
      <c r="D23" s="10" t="s">
        <v>80</v>
      </c>
      <c r="F23" s="10" t="s">
        <v>81</v>
      </c>
    </row>
    <row r="25" customFormat="false" ht="21.75" hidden="false" customHeight="true" outlineLevel="0" collapsed="false">
      <c r="B25" s="7" t="s">
        <v>82</v>
      </c>
      <c r="C25" s="8"/>
      <c r="D25" s="8"/>
      <c r="E25" s="8"/>
      <c r="F25" s="8"/>
    </row>
    <row r="26" customFormat="false" ht="18" hidden="false" customHeight="true" outlineLevel="0" collapsed="false">
      <c r="B26" s="14" t="s">
        <v>83</v>
      </c>
      <c r="C26" s="15"/>
      <c r="D26" s="15"/>
    </row>
    <row r="27" customFormat="false" ht="18" hidden="false" customHeight="true" outlineLevel="0" collapsed="false">
      <c r="B27" s="3" t="s">
        <v>84</v>
      </c>
      <c r="C27" s="16" t="n">
        <f aca="false">C7*12*(C8/60)*C9*C10</f>
        <v>0</v>
      </c>
      <c r="D27" s="10" t="s">
        <v>61</v>
      </c>
      <c r="F27" s="10" t="s">
        <v>85</v>
      </c>
    </row>
    <row r="28" customFormat="false" ht="18" hidden="false" customHeight="true" outlineLevel="0" collapsed="false">
      <c r="B28" s="3" t="s">
        <v>86</v>
      </c>
      <c r="C28" s="16" t="n">
        <f aca="false">C13*C14</f>
        <v>0</v>
      </c>
      <c r="D28" s="10" t="s">
        <v>61</v>
      </c>
      <c r="F28" s="10" t="s">
        <v>87</v>
      </c>
    </row>
    <row r="29" customFormat="false" ht="18" hidden="false" customHeight="true" outlineLevel="0" collapsed="false">
      <c r="B29" s="17" t="s">
        <v>88</v>
      </c>
      <c r="C29" s="18" t="n">
        <f aca="false">C27+C28</f>
        <v>0</v>
      </c>
      <c r="D29" s="10" t="s">
        <v>61</v>
      </c>
    </row>
    <row r="31" customFormat="false" ht="18" hidden="false" customHeight="true" outlineLevel="0" collapsed="false">
      <c r="B31" s="14" t="s">
        <v>89</v>
      </c>
      <c r="C31" s="15"/>
      <c r="D31" s="15"/>
    </row>
    <row r="32" customFormat="false" ht="18" hidden="false" customHeight="true" outlineLevel="0" collapsed="false">
      <c r="B32" s="3" t="s">
        <v>90</v>
      </c>
      <c r="C32" s="16" t="n">
        <f aca="false">C18+C19+C20</f>
        <v>0</v>
      </c>
      <c r="D32" s="10" t="s">
        <v>69</v>
      </c>
      <c r="F32" s="10" t="s">
        <v>91</v>
      </c>
    </row>
    <row r="33" customFormat="false" ht="18" hidden="false" customHeight="true" outlineLevel="0" collapsed="false">
      <c r="B33" s="3" t="s">
        <v>92</v>
      </c>
      <c r="C33" s="16" t="n">
        <f aca="false">C21+C22</f>
        <v>0</v>
      </c>
      <c r="D33" s="10" t="s">
        <v>61</v>
      </c>
      <c r="F33" s="10" t="s">
        <v>93</v>
      </c>
    </row>
    <row r="34" customFormat="false" ht="18" hidden="false" customHeight="true" outlineLevel="0" collapsed="false">
      <c r="B34" s="3" t="s">
        <v>94</v>
      </c>
      <c r="C34" s="16" t="n">
        <f aca="false">C32+C33</f>
        <v>0</v>
      </c>
      <c r="D34" s="10" t="s">
        <v>69</v>
      </c>
    </row>
    <row r="35" customFormat="false" ht="18" hidden="false" customHeight="true" outlineLevel="0" collapsed="false">
      <c r="B35" s="3" t="s">
        <v>95</v>
      </c>
      <c r="C35" s="16" t="n">
        <f aca="false">C32+C33*3</f>
        <v>0</v>
      </c>
      <c r="D35" s="10" t="s">
        <v>69</v>
      </c>
    </row>
    <row r="37" customFormat="false" ht="21.75" hidden="false" customHeight="true" outlineLevel="0" collapsed="false">
      <c r="B37" s="7" t="s">
        <v>96</v>
      </c>
      <c r="C37" s="8"/>
      <c r="D37" s="8"/>
      <c r="E37" s="8"/>
      <c r="F37" s="8"/>
      <c r="H37" s="19" t="s">
        <v>97</v>
      </c>
      <c r="I37" s="19"/>
      <c r="J37" s="19"/>
      <c r="K37" s="19"/>
      <c r="L37" s="19"/>
    </row>
    <row r="38" customFormat="false" ht="27.75" hidden="false" customHeight="true" outlineLevel="0" collapsed="false">
      <c r="B38" s="14" t="s">
        <v>98</v>
      </c>
      <c r="C38" s="15"/>
      <c r="D38" s="15"/>
      <c r="H38" s="20" t="s">
        <v>99</v>
      </c>
      <c r="I38" s="20" t="s">
        <v>100</v>
      </c>
      <c r="J38" s="20" t="s">
        <v>101</v>
      </c>
      <c r="K38" s="20" t="s">
        <v>102</v>
      </c>
      <c r="L38" s="20" t="s">
        <v>103</v>
      </c>
    </row>
    <row r="39" customFormat="false" ht="18" hidden="false" customHeight="true" outlineLevel="0" collapsed="false">
      <c r="B39" s="17" t="s">
        <v>104</v>
      </c>
      <c r="C39" s="18" t="n">
        <f aca="false">C29-C34</f>
        <v>0</v>
      </c>
      <c r="D39" s="10" t="s">
        <v>69</v>
      </c>
      <c r="F39" s="10" t="s">
        <v>105</v>
      </c>
    </row>
    <row r="40" customFormat="false" ht="18" hidden="false" customHeight="true" outlineLevel="0" collapsed="false">
      <c r="B40" s="17" t="s">
        <v>106</v>
      </c>
      <c r="C40" s="18" t="n">
        <f aca="false">C29-C33</f>
        <v>0</v>
      </c>
      <c r="D40" s="10" t="s">
        <v>61</v>
      </c>
      <c r="F40" s="10" t="s">
        <v>107</v>
      </c>
    </row>
    <row r="41" customFormat="false" ht="18" hidden="false" customHeight="true" outlineLevel="0" collapsed="false">
      <c r="B41" s="17" t="s">
        <v>108</v>
      </c>
      <c r="C41" s="21" t="str">
        <f aca="false">IF(C29-C33&lt;=0,"Не окупается",C32/(C29-C33))</f>
        <v>Не окупается</v>
      </c>
      <c r="D41" s="10"/>
      <c r="F41" s="10" t="s">
        <v>109</v>
      </c>
    </row>
    <row r="42" customFormat="false" ht="18" hidden="false" customHeight="true" outlineLevel="0" collapsed="false">
      <c r="B42" s="17" t="s">
        <v>110</v>
      </c>
      <c r="C42" s="18" t="str">
        <f aca="false">IF(C29-C33&lt;=0,"Не окупается ни при каком бюджете",(C29-C33)*2)</f>
        <v>Не окупается ни при каком бюджете</v>
      </c>
      <c r="D42" s="10" t="s">
        <v>69</v>
      </c>
      <c r="F42" s="10" t="s">
        <v>111</v>
      </c>
    </row>
    <row r="43" customFormat="false" ht="18" hidden="false" customHeight="true" outlineLevel="0" collapsed="false">
      <c r="B43" s="17" t="s">
        <v>112</v>
      </c>
      <c r="C43" s="18" t="n">
        <f aca="false">C29*3-C35</f>
        <v>0</v>
      </c>
      <c r="D43" s="10" t="s">
        <v>69</v>
      </c>
      <c r="F43" s="10" t="s">
        <v>113</v>
      </c>
    </row>
    <row r="45" customFormat="false" ht="18" hidden="false" customHeight="true" outlineLevel="0" collapsed="false">
      <c r="B45" s="14" t="s">
        <v>114</v>
      </c>
      <c r="C45" s="15"/>
      <c r="D45" s="15"/>
    </row>
    <row r="46" customFormat="false" ht="18" hidden="false" customHeight="true" outlineLevel="0" collapsed="false">
      <c r="B46" s="17" t="s">
        <v>115</v>
      </c>
      <c r="C46" s="18" t="n">
        <f aca="false">L54</f>
        <v>0</v>
      </c>
      <c r="D46" s="10" t="s">
        <v>69</v>
      </c>
      <c r="F46" s="10" t="s">
        <v>116</v>
      </c>
    </row>
    <row r="47" customFormat="false" ht="18" hidden="false" customHeight="true" outlineLevel="0" collapsed="false">
      <c r="B47" s="17" t="s">
        <v>117</v>
      </c>
      <c r="C47" s="21" t="str">
        <f aca="false">IF(C29-C33&lt;=0,"Не окупается за 3 года",IF(L54&lt;0,"Не окупается за 3 года",IF(L52&gt;=0,(-L51)/K52,IF(L53&gt;=0,1+(-L52)/K53,2+(-L53)/K54))))</f>
        <v>Не окупается за 3 года</v>
      </c>
      <c r="D47" s="10"/>
      <c r="F47" s="10" t="s">
        <v>118</v>
      </c>
    </row>
    <row r="49" customFormat="false" ht="21.75" hidden="false" customHeight="true" outlineLevel="0" collapsed="false">
      <c r="B49" s="7" t="s">
        <v>119</v>
      </c>
      <c r="C49" s="8"/>
      <c r="D49" s="8"/>
      <c r="E49" s="8"/>
      <c r="F49" s="8"/>
    </row>
    <row r="50" customFormat="false" ht="15" hidden="false" customHeight="false" outlineLevel="0" collapsed="false">
      <c r="B50" s="22" t="s">
        <v>120</v>
      </c>
      <c r="C50" s="23" t="s">
        <v>121</v>
      </c>
      <c r="F50" s="22" t="s">
        <v>122</v>
      </c>
      <c r="H50" s="24" t="s">
        <v>123</v>
      </c>
      <c r="I50" s="24"/>
      <c r="J50" s="24"/>
      <c r="K50" s="24"/>
      <c r="L50" s="24"/>
    </row>
    <row r="51" customFormat="false" ht="30" hidden="false" customHeight="true" outlineLevel="0" collapsed="false">
      <c r="B51" s="3" t="s">
        <v>124</v>
      </c>
      <c r="C51" s="25" t="str">
        <f aca="false">IF(C27&lt;1000000,"⚠ Парето","✓ OK")</f>
        <v>⚠ Парето</v>
      </c>
      <c r="F51" s="10" t="s">
        <v>125</v>
      </c>
      <c r="H51" s="26" t="n">
        <v>0</v>
      </c>
      <c r="I51" s="27" t="n">
        <f aca="false">-C32</f>
        <v>-0</v>
      </c>
      <c r="J51" s="28" t="n">
        <f aca="false">1</f>
        <v>1</v>
      </c>
      <c r="K51" s="27" t="n">
        <f aca="false">I51*J51</f>
        <v>-0</v>
      </c>
      <c r="L51" s="27" t="n">
        <f aca="false">K51</f>
        <v>-0</v>
      </c>
    </row>
    <row r="52" customFormat="false" ht="30" hidden="false" customHeight="true" outlineLevel="0" collapsed="false">
      <c r="B52" s="3" t="s">
        <v>126</v>
      </c>
      <c r="C52" s="25" t="str">
        <f aca="false">IF(OR(C29-C33&lt;=0,AND(ISNUMBER(C41),C41&gt;3)),"⚠ Долго","✓ OK")</f>
        <v>⚠ Долго</v>
      </c>
      <c r="F52" s="10" t="s">
        <v>127</v>
      </c>
      <c r="H52" s="26" t="n">
        <v>1</v>
      </c>
      <c r="I52" s="27" t="n">
        <f aca="false">C29-C33</f>
        <v>0</v>
      </c>
      <c r="J52" s="28" t="n">
        <f aca="false">1/(1+$C$23)</f>
        <v>0.862068965517241</v>
      </c>
      <c r="K52" s="27" t="n">
        <f aca="false">I52*J52</f>
        <v>0</v>
      </c>
      <c r="L52" s="27" t="n">
        <f aca="false">L51+K52</f>
        <v>0</v>
      </c>
    </row>
    <row r="53" customFormat="false" ht="30" hidden="false" customHeight="true" outlineLevel="0" collapsed="false">
      <c r="B53" s="3" t="s">
        <v>128</v>
      </c>
      <c r="C53" s="25" t="str">
        <f aca="false">IF(L54&lt;0,"⚠ Долго","✓ OK")</f>
        <v>✓ OK</v>
      </c>
      <c r="F53" s="10" t="s">
        <v>129</v>
      </c>
      <c r="H53" s="26" t="n">
        <v>2</v>
      </c>
      <c r="I53" s="27" t="n">
        <f aca="false">C29-C33</f>
        <v>0</v>
      </c>
      <c r="J53" s="28" t="n">
        <f aca="false">1/(1+$C$23)^2</f>
        <v>0.743162901307967</v>
      </c>
      <c r="K53" s="27" t="n">
        <f aca="false">I53*J53</f>
        <v>0</v>
      </c>
      <c r="L53" s="27" t="n">
        <f aca="false">L52+K53</f>
        <v>0</v>
      </c>
    </row>
    <row r="54" customFormat="false" ht="30" hidden="false" customHeight="true" outlineLevel="0" collapsed="false">
      <c r="B54" s="3" t="s">
        <v>130</v>
      </c>
      <c r="C54" s="25" t="str">
        <f aca="false">IF(C18=0,"✓ OK",IF(AND(C17="ML",C19/C18&gt;0.5),"⚠ Много","✓ OK"))</f>
        <v>✓ OK</v>
      </c>
      <c r="F54" s="10" t="s">
        <v>131</v>
      </c>
      <c r="H54" s="26" t="n">
        <v>3</v>
      </c>
      <c r="I54" s="27" t="n">
        <f aca="false">C29-C33</f>
        <v>0</v>
      </c>
      <c r="J54" s="28" t="n">
        <f aca="false">1/(1+$C$23)^3</f>
        <v>0.640657673541351</v>
      </c>
      <c r="K54" s="27" t="n">
        <f aca="false">I54*J54</f>
        <v>0</v>
      </c>
      <c r="L54" s="27" t="n">
        <f aca="false">L53+K54</f>
        <v>0</v>
      </c>
    </row>
    <row r="55" customFormat="false" ht="30" hidden="false" customHeight="true" outlineLevel="0" collapsed="false">
      <c r="B55" s="3" t="s">
        <v>132</v>
      </c>
      <c r="C55" s="25" t="str">
        <f aca="false">IF(C10&gt;0.8,"⚠ Оптимизм","✓ OK")</f>
        <v>✓ OK</v>
      </c>
      <c r="F55" s="10" t="s">
        <v>133</v>
      </c>
    </row>
    <row r="56" customFormat="false" ht="30" hidden="false" customHeight="true" outlineLevel="0" collapsed="false">
      <c r="B56" s="3" t="s">
        <v>134</v>
      </c>
      <c r="C56" s="25" t="str">
        <f aca="false">IF(C18=0,"✓ OK",IF(C20/C18&lt;0.2,"⚠ Занижено","✓ OK"))</f>
        <v>✓ OK</v>
      </c>
      <c r="F56" s="10" t="s">
        <v>135</v>
      </c>
      <c r="H56" s="24" t="s">
        <v>136</v>
      </c>
      <c r="I56" s="24"/>
      <c r="J56" s="24"/>
      <c r="K56" s="24"/>
      <c r="L56" s="24"/>
    </row>
    <row r="57" customFormat="false" ht="30" hidden="false" customHeight="true" outlineLevel="0" collapsed="false">
      <c r="B57" s="3" t="s">
        <v>137</v>
      </c>
      <c r="C57" s="25" t="str">
        <f aca="false">IF(C9&gt;2000,"⚠ Проверьте","✓ OK")</f>
        <v>✓ OK</v>
      </c>
      <c r="F57" s="10" t="s">
        <v>138</v>
      </c>
    </row>
    <row r="59" customFormat="false" ht="15" hidden="false" customHeight="false" outlineLevel="0" collapsed="false">
      <c r="B59" s="29" t="s">
        <v>139</v>
      </c>
    </row>
  </sheetData>
  <mergeCells count="3">
    <mergeCell ref="H37:L37"/>
    <mergeCell ref="H50:L50"/>
    <mergeCell ref="H56:L56"/>
  </mergeCells>
  <conditionalFormatting sqref="C51">
    <cfRule type="expression" priority="2" aboveAverage="0" equalAverage="0" bottom="0" percent="0" rank="0" text="" dxfId="0">
      <formula>LEFT(C51,1)="⚠"</formula>
    </cfRule>
    <cfRule type="expression" priority="3" aboveAverage="0" equalAverage="0" bottom="0" percent="0" rank="0" text="" dxfId="1">
      <formula>LEFT(C51,1)="✓"</formula>
    </cfRule>
  </conditionalFormatting>
  <conditionalFormatting sqref="C52">
    <cfRule type="expression" priority="4" aboveAverage="0" equalAverage="0" bottom="0" percent="0" rank="0" text="" dxfId="0">
      <formula>LEFT(C52,1)="⚠"</formula>
    </cfRule>
    <cfRule type="expression" priority="5" aboveAverage="0" equalAverage="0" bottom="0" percent="0" rank="0" text="" dxfId="1">
      <formula>LEFT(C52,1)="✓"</formula>
    </cfRule>
  </conditionalFormatting>
  <conditionalFormatting sqref="C53">
    <cfRule type="expression" priority="6" aboveAverage="0" equalAverage="0" bottom="0" percent="0" rank="0" text="" dxfId="0">
      <formula>LEFT(C53,1)="⚠"</formula>
    </cfRule>
    <cfRule type="expression" priority="7" aboveAverage="0" equalAverage="0" bottom="0" percent="0" rank="0" text="" dxfId="1">
      <formula>LEFT(C53,1)="✓"</formula>
    </cfRule>
  </conditionalFormatting>
  <conditionalFormatting sqref="C54">
    <cfRule type="expression" priority="8" aboveAverage="0" equalAverage="0" bottom="0" percent="0" rank="0" text="" dxfId="0">
      <formula>LEFT(C54,1)="⚠"</formula>
    </cfRule>
    <cfRule type="expression" priority="9" aboveAverage="0" equalAverage="0" bottom="0" percent="0" rank="0" text="" dxfId="1">
      <formula>LEFT(C54,1)="✓"</formula>
    </cfRule>
  </conditionalFormatting>
  <conditionalFormatting sqref="C55">
    <cfRule type="expression" priority="10" aboveAverage="0" equalAverage="0" bottom="0" percent="0" rank="0" text="" dxfId="0">
      <formula>LEFT(C55,1)="⚠"</formula>
    </cfRule>
    <cfRule type="expression" priority="11" aboveAverage="0" equalAverage="0" bottom="0" percent="0" rank="0" text="" dxfId="1">
      <formula>LEFT(C55,1)="✓"</formula>
    </cfRule>
  </conditionalFormatting>
  <conditionalFormatting sqref="C56">
    <cfRule type="expression" priority="12" aboveAverage="0" equalAverage="0" bottom="0" percent="0" rank="0" text="" dxfId="0">
      <formula>LEFT(C56,1)="⚠"</formula>
    </cfRule>
    <cfRule type="expression" priority="13" aboveAverage="0" equalAverage="0" bottom="0" percent="0" rank="0" text="" dxfId="1">
      <formula>LEFT(C56,1)="✓"</formula>
    </cfRule>
  </conditionalFormatting>
  <conditionalFormatting sqref="C57">
    <cfRule type="expression" priority="14" aboveAverage="0" equalAverage="0" bottom="0" percent="0" rank="0" text="" dxfId="0">
      <formula>LEFT(C57,1)="⚠"</formula>
    </cfRule>
    <cfRule type="expression" priority="15" aboveAverage="0" equalAverage="0" bottom="0" percent="0" rank="0" text="" dxfId="1">
      <formula>LEFT(C57,1)="✓"</formula>
    </cfRule>
  </conditionalFormatting>
  <dataValidations count="1">
    <dataValidation allowBlank="true" errorStyle="stop" operator="between" showDropDown="false" showErrorMessage="false" showInputMessage="false" sqref="C17" type="list">
      <formula1>"RPA,ML,LLM,Гибрид"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L5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48"/>
    <col collapsed="false" customWidth="true" hidden="false" outlineLevel="0" max="3" min="3" style="0" width="20"/>
    <col collapsed="false" customWidth="true" hidden="false" outlineLevel="0" max="4" min="4" style="0" width="14"/>
    <col collapsed="false" customWidth="true" hidden="false" outlineLevel="0" max="5" min="5" style="0" width="3"/>
    <col collapsed="false" customWidth="true" hidden="false" outlineLevel="0" max="6" min="6" style="0" width="66"/>
    <col collapsed="false" customWidth="true" hidden="false" outlineLevel="0" max="7" min="7" style="0" width="3"/>
    <col collapsed="false" customWidth="true" hidden="false" outlineLevel="0" max="8" min="8" style="0" width="7"/>
    <col collapsed="false" customWidth="true" hidden="false" outlineLevel="0" max="9" min="9" style="0" width="16"/>
    <col collapsed="false" customWidth="true" hidden="false" outlineLevel="0" max="10" min="10" style="0" width="14"/>
    <col collapsed="false" customWidth="true" hidden="false" outlineLevel="0" max="11" min="11" style="0" width="16"/>
    <col collapsed="false" customWidth="true" hidden="false" outlineLevel="0" max="12" min="12" style="0" width="18"/>
  </cols>
  <sheetData>
    <row r="2" customFormat="false" ht="25.5" hidden="false" customHeight="true" outlineLevel="0" collapsed="false">
      <c r="B2" s="6" t="s">
        <v>42</v>
      </c>
    </row>
    <row r="3" customFormat="false" ht="15" hidden="false" customHeight="false" outlineLevel="0" collapsed="false">
      <c r="B3" s="2" t="s">
        <v>43</v>
      </c>
    </row>
    <row r="5" customFormat="false" ht="21.75" hidden="false" customHeight="true" outlineLevel="0" collapsed="false">
      <c r="B5" s="7" t="s">
        <v>44</v>
      </c>
      <c r="C5" s="8"/>
      <c r="D5" s="8"/>
      <c r="E5" s="8"/>
      <c r="F5" s="8"/>
    </row>
    <row r="6" customFormat="false" ht="18" hidden="false" customHeight="true" outlineLevel="0" collapsed="false">
      <c r="B6" s="3" t="s">
        <v>45</v>
      </c>
      <c r="C6" s="9" t="s">
        <v>140</v>
      </c>
      <c r="D6" s="10"/>
      <c r="F6" s="10" t="s">
        <v>46</v>
      </c>
    </row>
    <row r="7" customFormat="false" ht="18" hidden="false" customHeight="true" outlineLevel="0" collapsed="false">
      <c r="B7" s="3" t="s">
        <v>47</v>
      </c>
      <c r="C7" s="11" t="n">
        <v>4000</v>
      </c>
      <c r="D7" s="10" t="s">
        <v>48</v>
      </c>
      <c r="F7" s="10" t="s">
        <v>49</v>
      </c>
    </row>
    <row r="8" customFormat="false" ht="18" hidden="false" customHeight="true" outlineLevel="0" collapsed="false">
      <c r="B8" s="3" t="s">
        <v>50</v>
      </c>
      <c r="C8" s="11" t="n">
        <v>12</v>
      </c>
      <c r="D8" s="10" t="s">
        <v>51</v>
      </c>
      <c r="F8" s="10" t="s">
        <v>52</v>
      </c>
    </row>
    <row r="9" customFormat="false" ht="18" hidden="false" customHeight="true" outlineLevel="0" collapsed="false">
      <c r="B9" s="3" t="s">
        <v>53</v>
      </c>
      <c r="C9" s="12" t="n">
        <v>800</v>
      </c>
      <c r="D9" s="10" t="s">
        <v>54</v>
      </c>
      <c r="F9" s="10" t="s">
        <v>55</v>
      </c>
    </row>
    <row r="10" customFormat="false" ht="18" hidden="false" customHeight="true" outlineLevel="0" collapsed="false">
      <c r="B10" s="3" t="s">
        <v>56</v>
      </c>
      <c r="C10" s="13" t="n">
        <v>0.55</v>
      </c>
      <c r="D10" s="10" t="s">
        <v>57</v>
      </c>
      <c r="F10" s="10" t="s">
        <v>58</v>
      </c>
    </row>
    <row r="12" customFormat="false" ht="21.75" hidden="false" customHeight="true" outlineLevel="0" collapsed="false">
      <c r="B12" s="7" t="s">
        <v>59</v>
      </c>
      <c r="C12" s="8"/>
      <c r="D12" s="8"/>
      <c r="E12" s="8"/>
      <c r="F12" s="8"/>
    </row>
    <row r="13" customFormat="false" ht="18" hidden="false" customHeight="true" outlineLevel="0" collapsed="false">
      <c r="B13" s="3" t="s">
        <v>60</v>
      </c>
      <c r="C13" s="12" t="n">
        <v>8000000</v>
      </c>
      <c r="D13" s="10" t="s">
        <v>61</v>
      </c>
      <c r="F13" s="10" t="s">
        <v>62</v>
      </c>
    </row>
    <row r="14" customFormat="false" ht="18" hidden="false" customHeight="true" outlineLevel="0" collapsed="false">
      <c r="B14" s="3" t="s">
        <v>63</v>
      </c>
      <c r="C14" s="13" t="n">
        <v>0.3</v>
      </c>
      <c r="D14" s="10" t="s">
        <v>57</v>
      </c>
      <c r="F14" s="10" t="s">
        <v>64</v>
      </c>
    </row>
    <row r="16" customFormat="false" ht="21.75" hidden="false" customHeight="true" outlineLevel="0" collapsed="false">
      <c r="B16" s="7" t="s">
        <v>65</v>
      </c>
      <c r="C16" s="8"/>
      <c r="D16" s="8"/>
      <c r="E16" s="8"/>
      <c r="F16" s="8"/>
    </row>
    <row r="17" customFormat="false" ht="18" hidden="false" customHeight="true" outlineLevel="0" collapsed="false">
      <c r="B17" s="3" t="s">
        <v>66</v>
      </c>
      <c r="C17" s="9" t="s">
        <v>141</v>
      </c>
      <c r="D17" s="10"/>
      <c r="F17" s="10" t="s">
        <v>67</v>
      </c>
    </row>
    <row r="18" customFormat="false" ht="18" hidden="false" customHeight="true" outlineLevel="0" collapsed="false">
      <c r="B18" s="3" t="s">
        <v>68</v>
      </c>
      <c r="C18" s="12" t="n">
        <v>5000000</v>
      </c>
      <c r="D18" s="10" t="s">
        <v>69</v>
      </c>
      <c r="F18" s="10" t="s">
        <v>70</v>
      </c>
    </row>
    <row r="19" customFormat="false" ht="18" hidden="false" customHeight="true" outlineLevel="0" collapsed="false">
      <c r="B19" s="3" t="s">
        <v>71</v>
      </c>
      <c r="C19" s="12" t="n">
        <v>1500000</v>
      </c>
      <c r="D19" s="10" t="s">
        <v>69</v>
      </c>
      <c r="F19" s="10" t="s">
        <v>72</v>
      </c>
    </row>
    <row r="20" customFormat="false" ht="18" hidden="false" customHeight="true" outlineLevel="0" collapsed="false">
      <c r="B20" s="3" t="s">
        <v>73</v>
      </c>
      <c r="C20" s="12" t="n">
        <v>2000000</v>
      </c>
      <c r="D20" s="10" t="s">
        <v>69</v>
      </c>
      <c r="F20" s="10" t="s">
        <v>74</v>
      </c>
    </row>
    <row r="21" customFormat="false" ht="18" hidden="false" customHeight="true" outlineLevel="0" collapsed="false">
      <c r="B21" s="3" t="s">
        <v>75</v>
      </c>
      <c r="C21" s="12" t="n">
        <v>600000</v>
      </c>
      <c r="D21" s="10" t="s">
        <v>61</v>
      </c>
      <c r="F21" s="10" t="s">
        <v>76</v>
      </c>
    </row>
    <row r="22" customFormat="false" ht="18" hidden="false" customHeight="true" outlineLevel="0" collapsed="false">
      <c r="B22" s="3" t="s">
        <v>77</v>
      </c>
      <c r="C22" s="12" t="n">
        <v>900000</v>
      </c>
      <c r="D22" s="10" t="s">
        <v>61</v>
      </c>
      <c r="F22" s="10" t="s">
        <v>78</v>
      </c>
    </row>
    <row r="23" customFormat="false" ht="18" hidden="false" customHeight="true" outlineLevel="0" collapsed="false">
      <c r="B23" s="3" t="s">
        <v>79</v>
      </c>
      <c r="C23" s="13" t="n">
        <v>0.16</v>
      </c>
      <c r="D23" s="10" t="s">
        <v>80</v>
      </c>
      <c r="F23" s="10" t="s">
        <v>81</v>
      </c>
    </row>
    <row r="25" customFormat="false" ht="21.75" hidden="false" customHeight="true" outlineLevel="0" collapsed="false">
      <c r="B25" s="7" t="s">
        <v>82</v>
      </c>
      <c r="C25" s="8"/>
      <c r="D25" s="8"/>
      <c r="E25" s="8"/>
      <c r="F25" s="8"/>
    </row>
    <row r="26" customFormat="false" ht="18" hidden="false" customHeight="true" outlineLevel="0" collapsed="false">
      <c r="B26" s="14" t="s">
        <v>83</v>
      </c>
      <c r="C26" s="15"/>
      <c r="D26" s="15"/>
    </row>
    <row r="27" customFormat="false" ht="18" hidden="false" customHeight="true" outlineLevel="0" collapsed="false">
      <c r="B27" s="3" t="s">
        <v>84</v>
      </c>
      <c r="C27" s="16" t="n">
        <f aca="false">C7*12*(C8/60)*C9*C10</f>
        <v>4224000</v>
      </c>
      <c r="D27" s="10" t="s">
        <v>61</v>
      </c>
      <c r="F27" s="10" t="s">
        <v>85</v>
      </c>
    </row>
    <row r="28" customFormat="false" ht="18" hidden="false" customHeight="true" outlineLevel="0" collapsed="false">
      <c r="B28" s="3" t="s">
        <v>86</v>
      </c>
      <c r="C28" s="16" t="n">
        <f aca="false">C13*C14</f>
        <v>2400000</v>
      </c>
      <c r="D28" s="10" t="s">
        <v>61</v>
      </c>
      <c r="F28" s="10" t="s">
        <v>87</v>
      </c>
    </row>
    <row r="29" customFormat="false" ht="18" hidden="false" customHeight="true" outlineLevel="0" collapsed="false">
      <c r="B29" s="17" t="s">
        <v>88</v>
      </c>
      <c r="C29" s="18" t="n">
        <f aca="false">C27+C28</f>
        <v>6624000</v>
      </c>
      <c r="D29" s="10" t="s">
        <v>61</v>
      </c>
    </row>
    <row r="31" customFormat="false" ht="18" hidden="false" customHeight="true" outlineLevel="0" collapsed="false">
      <c r="B31" s="14" t="s">
        <v>89</v>
      </c>
      <c r="C31" s="15"/>
      <c r="D31" s="15"/>
    </row>
    <row r="32" customFormat="false" ht="18" hidden="false" customHeight="true" outlineLevel="0" collapsed="false">
      <c r="B32" s="3" t="s">
        <v>90</v>
      </c>
      <c r="C32" s="16" t="n">
        <f aca="false">C18+C19+C20</f>
        <v>8500000</v>
      </c>
      <c r="D32" s="10" t="s">
        <v>69</v>
      </c>
      <c r="F32" s="10" t="s">
        <v>91</v>
      </c>
    </row>
    <row r="33" customFormat="false" ht="18" hidden="false" customHeight="true" outlineLevel="0" collapsed="false">
      <c r="B33" s="3" t="s">
        <v>92</v>
      </c>
      <c r="C33" s="16" t="n">
        <f aca="false">C21+C22</f>
        <v>1500000</v>
      </c>
      <c r="D33" s="10" t="s">
        <v>61</v>
      </c>
      <c r="F33" s="10" t="s">
        <v>93</v>
      </c>
    </row>
    <row r="34" customFormat="false" ht="18" hidden="false" customHeight="true" outlineLevel="0" collapsed="false">
      <c r="B34" s="3" t="s">
        <v>94</v>
      </c>
      <c r="C34" s="16" t="n">
        <f aca="false">C32+C33</f>
        <v>10000000</v>
      </c>
      <c r="D34" s="10" t="s">
        <v>69</v>
      </c>
    </row>
    <row r="35" customFormat="false" ht="18" hidden="false" customHeight="true" outlineLevel="0" collapsed="false">
      <c r="B35" s="3" t="s">
        <v>95</v>
      </c>
      <c r="C35" s="16" t="n">
        <f aca="false">C32+C33*3</f>
        <v>13000000</v>
      </c>
      <c r="D35" s="10" t="s">
        <v>69</v>
      </c>
    </row>
    <row r="37" customFormat="false" ht="21.75" hidden="false" customHeight="true" outlineLevel="0" collapsed="false">
      <c r="B37" s="7" t="s">
        <v>96</v>
      </c>
      <c r="C37" s="8"/>
      <c r="D37" s="8"/>
      <c r="E37" s="8"/>
      <c r="F37" s="8"/>
      <c r="H37" s="19" t="s">
        <v>97</v>
      </c>
      <c r="I37" s="19"/>
      <c r="J37" s="19"/>
      <c r="K37" s="19"/>
      <c r="L37" s="19"/>
    </row>
    <row r="38" customFormat="false" ht="27.75" hidden="false" customHeight="true" outlineLevel="0" collapsed="false">
      <c r="B38" s="14" t="s">
        <v>98</v>
      </c>
      <c r="C38" s="15"/>
      <c r="D38" s="15"/>
      <c r="H38" s="20" t="s">
        <v>99</v>
      </c>
      <c r="I38" s="20" t="s">
        <v>100</v>
      </c>
      <c r="J38" s="20" t="s">
        <v>101</v>
      </c>
      <c r="K38" s="20" t="s">
        <v>102</v>
      </c>
      <c r="L38" s="20" t="s">
        <v>103</v>
      </c>
    </row>
    <row r="39" customFormat="false" ht="18" hidden="false" customHeight="true" outlineLevel="0" collapsed="false">
      <c r="B39" s="17" t="s">
        <v>104</v>
      </c>
      <c r="C39" s="18" t="n">
        <f aca="false">C29-C34</f>
        <v>-3376000</v>
      </c>
      <c r="D39" s="10" t="s">
        <v>69</v>
      </c>
      <c r="F39" s="10" t="s">
        <v>105</v>
      </c>
    </row>
    <row r="40" customFormat="false" ht="18" hidden="false" customHeight="true" outlineLevel="0" collapsed="false">
      <c r="B40" s="17" t="s">
        <v>106</v>
      </c>
      <c r="C40" s="18" t="n">
        <f aca="false">C29-C33</f>
        <v>5124000</v>
      </c>
      <c r="D40" s="10" t="s">
        <v>61</v>
      </c>
      <c r="F40" s="10" t="s">
        <v>107</v>
      </c>
    </row>
    <row r="41" customFormat="false" ht="18" hidden="false" customHeight="true" outlineLevel="0" collapsed="false">
      <c r="B41" s="17" t="s">
        <v>108</v>
      </c>
      <c r="C41" s="21" t="n">
        <f aca="false">IF(C29-C33&lt;=0,"Не окупается",C32/(C29-C33))</f>
        <v>1.65886026541764</v>
      </c>
      <c r="D41" s="10"/>
      <c r="F41" s="10" t="s">
        <v>109</v>
      </c>
    </row>
    <row r="42" customFormat="false" ht="18" hidden="false" customHeight="true" outlineLevel="0" collapsed="false">
      <c r="B42" s="17" t="s">
        <v>110</v>
      </c>
      <c r="C42" s="18" t="n">
        <f aca="false">IF(C29-C33&lt;=0,"Не окупается ни при каком бюджете",(C29-C33)*2)</f>
        <v>10248000</v>
      </c>
      <c r="D42" s="10" t="s">
        <v>69</v>
      </c>
      <c r="F42" s="10" t="s">
        <v>111</v>
      </c>
    </row>
    <row r="43" customFormat="false" ht="18" hidden="false" customHeight="true" outlineLevel="0" collapsed="false">
      <c r="B43" s="17" t="s">
        <v>112</v>
      </c>
      <c r="C43" s="18" t="n">
        <f aca="false">C29*3-C35</f>
        <v>6872000</v>
      </c>
      <c r="D43" s="10" t="s">
        <v>69</v>
      </c>
      <c r="F43" s="10" t="s">
        <v>113</v>
      </c>
    </row>
    <row r="45" customFormat="false" ht="18" hidden="false" customHeight="true" outlineLevel="0" collapsed="false">
      <c r="B45" s="14" t="s">
        <v>114</v>
      </c>
      <c r="C45" s="15"/>
      <c r="D45" s="15"/>
    </row>
    <row r="46" customFormat="false" ht="18" hidden="false" customHeight="true" outlineLevel="0" collapsed="false">
      <c r="B46" s="17" t="s">
        <v>115</v>
      </c>
      <c r="C46" s="18" t="n">
        <f aca="false">L54</f>
        <v>3007938.00483825</v>
      </c>
      <c r="D46" s="10" t="s">
        <v>69</v>
      </c>
      <c r="F46" s="10" t="s">
        <v>116</v>
      </c>
    </row>
    <row r="47" customFormat="false" ht="18" hidden="false" customHeight="true" outlineLevel="0" collapsed="false">
      <c r="B47" s="17" t="s">
        <v>117</v>
      </c>
      <c r="C47" s="21" t="n">
        <f aca="false">IF(C29-C33&lt;=0,"Не окупается за 3 года",IF(L54&lt;0,"Не окупается за 3 года",IF(L52&gt;=0,(-L51)/K52,IF(L53&gt;=0,1+(-L52)/K53,2+(-L53)/K54))))</f>
        <v>2.08370835284934</v>
      </c>
      <c r="D47" s="10"/>
      <c r="F47" s="10" t="s">
        <v>118</v>
      </c>
    </row>
    <row r="49" customFormat="false" ht="21.75" hidden="false" customHeight="true" outlineLevel="0" collapsed="false">
      <c r="B49" s="7" t="s">
        <v>119</v>
      </c>
      <c r="C49" s="8"/>
      <c r="D49" s="8"/>
      <c r="E49" s="8"/>
      <c r="F49" s="8"/>
    </row>
    <row r="50" customFormat="false" ht="15" hidden="false" customHeight="false" outlineLevel="0" collapsed="false">
      <c r="B50" s="22" t="s">
        <v>120</v>
      </c>
      <c r="C50" s="23" t="s">
        <v>121</v>
      </c>
      <c r="F50" s="22" t="s">
        <v>122</v>
      </c>
      <c r="H50" s="24" t="s">
        <v>123</v>
      </c>
      <c r="I50" s="24"/>
      <c r="J50" s="24"/>
      <c r="K50" s="24"/>
      <c r="L50" s="24"/>
    </row>
    <row r="51" customFormat="false" ht="30" hidden="false" customHeight="true" outlineLevel="0" collapsed="false">
      <c r="B51" s="3" t="s">
        <v>124</v>
      </c>
      <c r="C51" s="25" t="str">
        <f aca="false">IF(C27&lt;1000000,"⚠ Парето","✓ OK")</f>
        <v>✓ OK</v>
      </c>
      <c r="F51" s="10" t="s">
        <v>125</v>
      </c>
      <c r="H51" s="26" t="n">
        <v>0</v>
      </c>
      <c r="I51" s="27" t="n">
        <f aca="false">-C32</f>
        <v>-8500000</v>
      </c>
      <c r="J51" s="28" t="n">
        <f aca="false">1</f>
        <v>1</v>
      </c>
      <c r="K51" s="27" t="n">
        <f aca="false">I51*J51</f>
        <v>-8500000</v>
      </c>
      <c r="L51" s="27" t="n">
        <f aca="false">K51</f>
        <v>-8500000</v>
      </c>
    </row>
    <row r="52" customFormat="false" ht="30" hidden="false" customHeight="true" outlineLevel="0" collapsed="false">
      <c r="B52" s="3" t="s">
        <v>126</v>
      </c>
      <c r="C52" s="25" t="str">
        <f aca="false">IF(OR(C29-C33&lt;=0,AND(ISNUMBER(C41),C41&gt;3)),"⚠ Долго","✓ OK")</f>
        <v>✓ OK</v>
      </c>
      <c r="F52" s="10" t="s">
        <v>127</v>
      </c>
      <c r="H52" s="26" t="n">
        <v>1</v>
      </c>
      <c r="I52" s="27" t="n">
        <f aca="false">C29-C33</f>
        <v>5124000</v>
      </c>
      <c r="J52" s="28" t="n">
        <f aca="false">1/(1+$C$23)</f>
        <v>0.862068965517241</v>
      </c>
      <c r="K52" s="27" t="n">
        <f aca="false">I52*J52</f>
        <v>4417241.37931035</v>
      </c>
      <c r="L52" s="27" t="n">
        <f aca="false">L51+K52</f>
        <v>-4082758.62068965</v>
      </c>
    </row>
    <row r="53" customFormat="false" ht="30" hidden="false" customHeight="true" outlineLevel="0" collapsed="false">
      <c r="B53" s="3" t="s">
        <v>128</v>
      </c>
      <c r="C53" s="25" t="str">
        <f aca="false">IF(L54&lt;0,"⚠ Долго","✓ OK")</f>
        <v>✓ OK</v>
      </c>
      <c r="F53" s="10" t="s">
        <v>129</v>
      </c>
      <c r="H53" s="26" t="n">
        <v>2</v>
      </c>
      <c r="I53" s="27" t="n">
        <f aca="false">C29-C33</f>
        <v>5124000</v>
      </c>
      <c r="J53" s="28" t="n">
        <f aca="false">1/(1+$C$23)^2</f>
        <v>0.743162901307967</v>
      </c>
      <c r="K53" s="27" t="n">
        <f aca="false">I53*J53</f>
        <v>3807966.70630202</v>
      </c>
      <c r="L53" s="27" t="n">
        <f aca="false">L52+K53</f>
        <v>-274791.914387633</v>
      </c>
    </row>
    <row r="54" customFormat="false" ht="30" hidden="false" customHeight="true" outlineLevel="0" collapsed="false">
      <c r="B54" s="3" t="s">
        <v>130</v>
      </c>
      <c r="C54" s="25" t="str">
        <f aca="false">IF(C18=0,"✓ OK",IF(AND(C17="ML",C19/C18&gt;0.5),"⚠ Много","✓ OK"))</f>
        <v>✓ OK</v>
      </c>
      <c r="F54" s="10" t="s">
        <v>131</v>
      </c>
      <c r="H54" s="26" t="n">
        <v>3</v>
      </c>
      <c r="I54" s="27" t="n">
        <f aca="false">C29-C33</f>
        <v>5124000</v>
      </c>
      <c r="J54" s="28" t="n">
        <f aca="false">1/(1+$C$23)^3</f>
        <v>0.640657673541351</v>
      </c>
      <c r="K54" s="27" t="n">
        <f aca="false">I54*J54</f>
        <v>3282729.91922588</v>
      </c>
      <c r="L54" s="27" t="n">
        <f aca="false">L53+K54</f>
        <v>3007938.00483825</v>
      </c>
    </row>
    <row r="55" customFormat="false" ht="30" hidden="false" customHeight="true" outlineLevel="0" collapsed="false">
      <c r="B55" s="3" t="s">
        <v>132</v>
      </c>
      <c r="C55" s="25" t="str">
        <f aca="false">IF(C10&gt;0.8,"⚠ Оптимизм","✓ OK")</f>
        <v>✓ OK</v>
      </c>
      <c r="F55" s="10" t="s">
        <v>133</v>
      </c>
    </row>
    <row r="56" customFormat="false" ht="30" hidden="false" customHeight="true" outlineLevel="0" collapsed="false">
      <c r="B56" s="3" t="s">
        <v>134</v>
      </c>
      <c r="C56" s="25" t="str">
        <f aca="false">IF(C18=0,"✓ OK",IF(C20/C18&lt;0.2,"⚠ Занижено","✓ OK"))</f>
        <v>✓ OK</v>
      </c>
      <c r="F56" s="10" t="s">
        <v>135</v>
      </c>
      <c r="H56" s="24" t="s">
        <v>136</v>
      </c>
      <c r="I56" s="24"/>
      <c r="J56" s="24"/>
      <c r="K56" s="24"/>
      <c r="L56" s="24"/>
    </row>
    <row r="57" customFormat="false" ht="30" hidden="false" customHeight="true" outlineLevel="0" collapsed="false">
      <c r="B57" s="3" t="s">
        <v>137</v>
      </c>
      <c r="C57" s="25" t="str">
        <f aca="false">IF(C9&gt;2000,"⚠ Проверьте","✓ OK")</f>
        <v>✓ OK</v>
      </c>
      <c r="F57" s="10" t="s">
        <v>138</v>
      </c>
    </row>
    <row r="59" customFormat="false" ht="15" hidden="false" customHeight="false" outlineLevel="0" collapsed="false">
      <c r="B59" s="29" t="s">
        <v>139</v>
      </c>
    </row>
  </sheetData>
  <mergeCells count="3">
    <mergeCell ref="H37:L37"/>
    <mergeCell ref="H50:L50"/>
    <mergeCell ref="H56:L56"/>
  </mergeCells>
  <conditionalFormatting sqref="C51">
    <cfRule type="expression" priority="2" aboveAverage="0" equalAverage="0" bottom="0" percent="0" rank="0" text="" dxfId="0">
      <formula>LEFT(C51,1)="⚠"</formula>
    </cfRule>
    <cfRule type="expression" priority="3" aboveAverage="0" equalAverage="0" bottom="0" percent="0" rank="0" text="" dxfId="1">
      <formula>LEFT(C51,1)="✓"</formula>
    </cfRule>
  </conditionalFormatting>
  <conditionalFormatting sqref="C52">
    <cfRule type="expression" priority="4" aboveAverage="0" equalAverage="0" bottom="0" percent="0" rank="0" text="" dxfId="0">
      <formula>LEFT(C52,1)="⚠"</formula>
    </cfRule>
    <cfRule type="expression" priority="5" aboveAverage="0" equalAverage="0" bottom="0" percent="0" rank="0" text="" dxfId="1">
      <formula>LEFT(C52,1)="✓"</formula>
    </cfRule>
  </conditionalFormatting>
  <conditionalFormatting sqref="C53">
    <cfRule type="expression" priority="6" aboveAverage="0" equalAverage="0" bottom="0" percent="0" rank="0" text="" dxfId="0">
      <formula>LEFT(C53,1)="⚠"</formula>
    </cfRule>
    <cfRule type="expression" priority="7" aboveAverage="0" equalAverage="0" bottom="0" percent="0" rank="0" text="" dxfId="1">
      <formula>LEFT(C53,1)="✓"</formula>
    </cfRule>
  </conditionalFormatting>
  <conditionalFormatting sqref="C54">
    <cfRule type="expression" priority="8" aboveAverage="0" equalAverage="0" bottom="0" percent="0" rank="0" text="" dxfId="0">
      <formula>LEFT(C54,1)="⚠"</formula>
    </cfRule>
    <cfRule type="expression" priority="9" aboveAverage="0" equalAverage="0" bottom="0" percent="0" rank="0" text="" dxfId="1">
      <formula>LEFT(C54,1)="✓"</formula>
    </cfRule>
  </conditionalFormatting>
  <conditionalFormatting sqref="C55">
    <cfRule type="expression" priority="10" aboveAverage="0" equalAverage="0" bottom="0" percent="0" rank="0" text="" dxfId="0">
      <formula>LEFT(C55,1)="⚠"</formula>
    </cfRule>
    <cfRule type="expression" priority="11" aboveAverage="0" equalAverage="0" bottom="0" percent="0" rank="0" text="" dxfId="1">
      <formula>LEFT(C55,1)="✓"</formula>
    </cfRule>
  </conditionalFormatting>
  <conditionalFormatting sqref="C56">
    <cfRule type="expression" priority="12" aboveAverage="0" equalAverage="0" bottom="0" percent="0" rank="0" text="" dxfId="0">
      <formula>LEFT(C56,1)="⚠"</formula>
    </cfRule>
    <cfRule type="expression" priority="13" aboveAverage="0" equalAverage="0" bottom="0" percent="0" rank="0" text="" dxfId="1">
      <formula>LEFT(C56,1)="✓"</formula>
    </cfRule>
  </conditionalFormatting>
  <conditionalFormatting sqref="C57">
    <cfRule type="expression" priority="14" aboveAverage="0" equalAverage="0" bottom="0" percent="0" rank="0" text="" dxfId="0">
      <formula>LEFT(C57,1)="⚠"</formula>
    </cfRule>
    <cfRule type="expression" priority="15" aboveAverage="0" equalAverage="0" bottom="0" percent="0" rank="0" text="" dxfId="1">
      <formula>LEFT(C57,1)="✓"</formula>
    </cfRule>
  </conditionalFormatting>
  <dataValidations count="1">
    <dataValidation allowBlank="true" errorStyle="stop" operator="between" showDropDown="false" showErrorMessage="false" showInputMessage="false" sqref="C17" type="list">
      <formula1>"RPA,ML,LLM,Гибрид"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2026-05-28T15:09:40Z</dcterms:created>
  <dc:creator>openpyxl</dc:creator>
  <dc:description/>
  <dc:language>en-US</dc:language>
  <cp:lastModifiedBy/>
  <dcterms:modified xsi:type="dcterms:W3CDTF">2026-05-28T15:09:40Z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